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ve Calc" sheetId="1" r:id="rId1"/>
  </sheets>
  <definedNames/>
  <calcPr fullCalcOnLoad="1"/>
</workbook>
</file>

<file path=xl/sharedStrings.xml><?xml version="1.0" encoding="utf-8"?>
<sst xmlns="http://schemas.openxmlformats.org/spreadsheetml/2006/main" count="142" uniqueCount="74">
  <si>
    <t xml:space="preserve">Implemented by Anthony Shao, Microcosm. Contact bookproject@smad.com </t>
  </si>
  <si>
    <t>User Inputs In Orange</t>
  </si>
  <si>
    <t>Satellite Antenna, Type</t>
  </si>
  <si>
    <t>User Terminal Type</t>
  </si>
  <si>
    <t>Total Capacity</t>
  </si>
  <si>
    <t>Units</t>
  </si>
  <si>
    <t>GHz</t>
  </si>
  <si>
    <t>m</t>
  </si>
  <si>
    <t>deg</t>
  </si>
  <si>
    <t>dBi</t>
  </si>
  <si>
    <t>W</t>
  </si>
  <si>
    <t>dB</t>
  </si>
  <si>
    <t>dBW</t>
  </si>
  <si>
    <t>km</t>
  </si>
  <si>
    <t>%</t>
  </si>
  <si>
    <t>dB-K</t>
  </si>
  <si>
    <t>dB/K</t>
  </si>
  <si>
    <t>dB-Hz</t>
  </si>
  <si>
    <t>MHz</t>
  </si>
  <si>
    <t>Mbps</t>
  </si>
  <si>
    <t xml:space="preserve">     Diameter</t>
  </si>
  <si>
    <t xml:space="preserve">     Beamwidth</t>
  </si>
  <si>
    <t xml:space="preserve">     Gain</t>
  </si>
  <si>
    <t xml:space="preserve">     Transmit Power</t>
  </si>
  <si>
    <t xml:space="preserve">     Backoff and Line Loss</t>
  </si>
  <si>
    <t xml:space="preserve">     EIRP, Gateway</t>
  </si>
  <si>
    <t xml:space="preserve">     Space Loss</t>
  </si>
  <si>
    <t xml:space="preserve">     Net Path Loss</t>
  </si>
  <si>
    <t xml:space="preserve">     Antenna Efficiency</t>
  </si>
  <si>
    <t xml:space="preserve">     Line Loss on Satellite</t>
  </si>
  <si>
    <t xml:space="preserve">     Antenna Gain</t>
  </si>
  <si>
    <t xml:space="preserve">     Line Loss</t>
  </si>
  <si>
    <t>Tracking</t>
  </si>
  <si>
    <r>
      <t xml:space="preserve">     Receiver </t>
    </r>
    <r>
      <rPr>
        <i/>
        <sz val="10"/>
        <rFont val="Arial"/>
        <family val="2"/>
      </rPr>
      <t>C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o</t>
    </r>
  </si>
  <si>
    <r>
      <t xml:space="preserve">     Available</t>
    </r>
    <r>
      <rPr>
        <i/>
        <sz val="10"/>
        <rFont val="Arial"/>
        <family val="2"/>
      </rPr>
      <t xml:space="preserve"> E</t>
    </r>
    <r>
      <rPr>
        <i/>
        <vertAlign val="subscript"/>
        <sz val="10"/>
        <rFont val="Arial"/>
        <family val="2"/>
      </rPr>
      <t>b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o</t>
    </r>
    <r>
      <rPr>
        <sz val="10"/>
        <rFont val="Arial"/>
        <family val="2"/>
      </rPr>
      <t>, Uplink</t>
    </r>
  </si>
  <si>
    <r>
      <t xml:space="preserve">     Satellite T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Power</t>
    </r>
  </si>
  <si>
    <r>
      <t xml:space="preserve">     Gain, </t>
    </r>
    <r>
      <rPr>
        <i/>
        <sz val="10"/>
        <rFont val="Arial"/>
        <family val="2"/>
      </rPr>
      <t>G</t>
    </r>
  </si>
  <si>
    <r>
      <t xml:space="preserve">     Receive Carrier Power Per User, </t>
    </r>
    <r>
      <rPr>
        <i/>
        <sz val="10"/>
        <rFont val="Arial"/>
        <family val="2"/>
      </rPr>
      <t>C</t>
    </r>
  </si>
  <si>
    <t xml:space="preserve">     System Noise Temperature</t>
  </si>
  <si>
    <t xml:space="preserve">     Atmospheric Losses</t>
  </si>
  <si>
    <t>Propagation Range</t>
  </si>
  <si>
    <t>Handheld</t>
  </si>
  <si>
    <t>Fixed User</t>
  </si>
  <si>
    <t>Semi-fix User</t>
  </si>
  <si>
    <t>Semi-fixed</t>
  </si>
  <si>
    <t>Fixed</t>
  </si>
  <si>
    <t>Earth Cover</t>
  </si>
  <si>
    <t xml:space="preserve">     Fade Margin</t>
  </si>
  <si>
    <t>kbps</t>
  </si>
  <si>
    <t>Carrier Bandwidth</t>
  </si>
  <si>
    <t>No. Simultaneous Carriers</t>
  </si>
  <si>
    <t>No. Simultaneous Users</t>
  </si>
  <si>
    <t>Total Bandwidth</t>
  </si>
  <si>
    <t>Link Closes?</t>
  </si>
  <si>
    <t xml:space="preserve">     User Data Rate</t>
  </si>
  <si>
    <t xml:space="preserve">     Antenna Beamwidth</t>
  </si>
  <si>
    <t xml:space="preserve">     EIRP, Satellite</t>
  </si>
  <si>
    <t xml:space="preserve">     EIRP per Carrier</t>
  </si>
  <si>
    <r>
      <t xml:space="preserve">     </t>
    </r>
    <r>
      <rPr>
        <i/>
        <sz val="10"/>
        <rFont val="Arial"/>
        <family val="2"/>
      </rPr>
      <t>G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, Gateway</t>
    </r>
  </si>
  <si>
    <t>User Data Rate</t>
  </si>
  <si>
    <t>Users/Carrier</t>
  </si>
  <si>
    <t>Table 16web-3. Forward Link Budget: Use of Earth Coverage Satellite Antenna Requires Fixed Terminals for Users to Close Link</t>
  </si>
  <si>
    <r>
      <t xml:space="preserve">     Received Carrier Power per user, </t>
    </r>
    <r>
      <rPr>
        <i/>
        <sz val="10"/>
        <rFont val="Arial"/>
        <family val="2"/>
      </rPr>
      <t>C</t>
    </r>
  </si>
  <si>
    <r>
      <t xml:space="preserve">     </t>
    </r>
    <r>
      <rPr>
        <i/>
        <sz val="10"/>
        <rFont val="Arial"/>
        <family val="2"/>
      </rPr>
      <t>G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 xml:space="preserve">T, </t>
    </r>
    <r>
      <rPr>
        <sz val="10"/>
        <rFont val="Arial"/>
        <family val="2"/>
      </rPr>
      <t>Satellite</t>
    </r>
  </si>
  <si>
    <t>UPLINK FREQUENCY</t>
  </si>
  <si>
    <t>DOWNLINK FREQUENCY</t>
  </si>
  <si>
    <t>Gateway Terminal Type</t>
  </si>
  <si>
    <t>Version 1. February 8, 2012. Microcosm, Inc.</t>
  </si>
  <si>
    <t>See text for explanation.</t>
  </si>
  <si>
    <t>SCS Forward Link Cases</t>
  </si>
  <si>
    <r>
      <t xml:space="preserve">     Available</t>
    </r>
    <r>
      <rPr>
        <i/>
        <sz val="10"/>
        <rFont val="Arial"/>
        <family val="2"/>
      </rPr>
      <t xml:space="preserve"> E</t>
    </r>
    <r>
      <rPr>
        <i/>
        <vertAlign val="subscript"/>
        <sz val="10"/>
        <rFont val="Arial"/>
        <family val="2"/>
      </rPr>
      <t>b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o</t>
    </r>
    <r>
      <rPr>
        <sz val="10"/>
        <rFont val="Arial"/>
        <family val="2"/>
      </rPr>
      <t>, Downlink</t>
    </r>
  </si>
  <si>
    <r>
      <t xml:space="preserve">     End-to-End </t>
    </r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b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o</t>
    </r>
  </si>
  <si>
    <r>
      <t xml:space="preserve">     Required </t>
    </r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b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o</t>
    </r>
  </si>
  <si>
    <t xml:space="preserve">     Link Margin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</si>
</sst>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0.0"/>
    <numFmt numFmtId="167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vertAlign val="subscript"/>
      <sz val="10"/>
      <name val="Arial"/>
      <family val="2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64" fontId="2" fillId="0" borderId="0" xfId="55" applyNumberFormat="1" applyFont="1" applyFill="1" applyBorder="1">
      <alignment/>
      <protection/>
    </xf>
    <xf numFmtId="164" fontId="0" fillId="0" borderId="0" xfId="55" applyNumberFormat="1" applyFont="1" applyFill="1" applyBorder="1">
      <alignment/>
      <protection/>
    </xf>
    <xf numFmtId="164" fontId="3" fillId="0" borderId="0" xfId="55" applyNumberFormat="1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15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6" fontId="0" fillId="15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2" fillId="15" borderId="11" xfId="0" applyFont="1" applyFill="1" applyBorder="1" applyAlignment="1">
      <alignment horizontal="center"/>
    </xf>
    <xf numFmtId="165" fontId="0" fillId="15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2" fontId="0" fillId="15" borderId="14" xfId="0" applyNumberFormat="1" applyFill="1" applyBorder="1" applyAlignment="1">
      <alignment horizontal="center"/>
    </xf>
    <xf numFmtId="0" fontId="0" fillId="4" borderId="12" xfId="0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2" fillId="20" borderId="15" xfId="0" applyFont="1" applyFill="1" applyBorder="1" applyAlignment="1">
      <alignment/>
    </xf>
    <xf numFmtId="0" fontId="2" fillId="20" borderId="16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0" fillId="4" borderId="18" xfId="0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0" fillId="4" borderId="19" xfId="0" applyFill="1" applyBorder="1" applyAlignment="1">
      <alignment/>
    </xf>
    <xf numFmtId="166" fontId="0" fillId="15" borderId="10" xfId="0" applyNumberFormat="1" applyFont="1" applyFill="1" applyBorder="1" applyAlignment="1">
      <alignment horizontal="center"/>
    </xf>
    <xf numFmtId="0" fontId="0" fillId="15" borderId="10" xfId="0" applyNumberFormat="1" applyFill="1" applyBorder="1" applyAlignment="1">
      <alignment horizontal="center"/>
    </xf>
    <xf numFmtId="167" fontId="0" fillId="15" borderId="10" xfId="0" applyNumberForma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66" fontId="0" fillId="0" borderId="20" xfId="0" applyNumberFormat="1" applyFont="1" applyFill="1" applyBorder="1" applyAlignment="1">
      <alignment horizontal="center"/>
    </xf>
    <xf numFmtId="0" fontId="0" fillId="4" borderId="13" xfId="0" applyFill="1" applyBorder="1" applyAlignment="1">
      <alignment/>
    </xf>
    <xf numFmtId="0" fontId="0" fillId="15" borderId="14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ER_Numbers_and_Rates_v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1.7109375" style="4" customWidth="1"/>
    <col min="3" max="3" width="13.7109375" style="4" customWidth="1"/>
    <col min="4" max="4" width="11.7109375" style="4" customWidth="1"/>
    <col min="5" max="5" width="7.57421875" style="4" customWidth="1"/>
  </cols>
  <sheetData>
    <row r="1" ht="12.75">
      <c r="A1" s="1" t="s">
        <v>61</v>
      </c>
    </row>
    <row r="2" ht="12.75">
      <c r="A2" s="2" t="s">
        <v>0</v>
      </c>
    </row>
    <row r="3" ht="12.75">
      <c r="A3" s="2" t="s">
        <v>67</v>
      </c>
    </row>
    <row r="4" ht="12.75">
      <c r="A4" s="3" t="s">
        <v>68</v>
      </c>
    </row>
    <row r="5" ht="13.5" thickBot="1"/>
    <row r="6" spans="1:4" ht="13.5" thickBot="1">
      <c r="A6" s="11" t="s">
        <v>1</v>
      </c>
      <c r="B6" s="14"/>
      <c r="C6" s="14"/>
      <c r="D6" s="14"/>
    </row>
    <row r="7" ht="13.5" thickBot="1"/>
    <row r="8" spans="1:5" ht="13.5" thickBot="1">
      <c r="A8" s="25" t="s">
        <v>69</v>
      </c>
      <c r="B8" s="26" t="s">
        <v>41</v>
      </c>
      <c r="C8" s="26" t="s">
        <v>43</v>
      </c>
      <c r="D8" s="26" t="s">
        <v>42</v>
      </c>
      <c r="E8" s="27" t="s">
        <v>5</v>
      </c>
    </row>
    <row r="9" spans="1:5" ht="12.75">
      <c r="A9" s="20" t="s">
        <v>64</v>
      </c>
      <c r="B9" s="21">
        <v>5.1</v>
      </c>
      <c r="C9" s="21">
        <v>5.1</v>
      </c>
      <c r="D9" s="21">
        <v>5.1</v>
      </c>
      <c r="E9" s="37" t="s">
        <v>6</v>
      </c>
    </row>
    <row r="10" spans="1:5" ht="12.75">
      <c r="A10" s="16" t="s">
        <v>66</v>
      </c>
      <c r="B10" s="5" t="s">
        <v>32</v>
      </c>
      <c r="C10" s="5" t="s">
        <v>32</v>
      </c>
      <c r="D10" s="5" t="s">
        <v>32</v>
      </c>
      <c r="E10" s="38"/>
    </row>
    <row r="11" spans="1:5" ht="12.75">
      <c r="A11" s="17" t="s">
        <v>20</v>
      </c>
      <c r="B11" s="6">
        <v>7</v>
      </c>
      <c r="C11" s="6">
        <v>7</v>
      </c>
      <c r="D11" s="6">
        <v>7</v>
      </c>
      <c r="E11" s="38" t="s">
        <v>7</v>
      </c>
    </row>
    <row r="12" spans="1:5" ht="12.75">
      <c r="A12" s="17" t="s">
        <v>21</v>
      </c>
      <c r="B12" s="7">
        <f>21/(B9*B11)</f>
        <v>0.5882352941176471</v>
      </c>
      <c r="C12" s="7">
        <f>21/(C9*C11)</f>
        <v>0.5882352941176471</v>
      </c>
      <c r="D12" s="7">
        <f>21/(D9*D11)</f>
        <v>0.5882352941176471</v>
      </c>
      <c r="E12" s="38" t="s">
        <v>8</v>
      </c>
    </row>
    <row r="13" spans="1:5" ht="12.75">
      <c r="A13" s="18" t="s">
        <v>28</v>
      </c>
      <c r="B13" s="12">
        <v>0.55</v>
      </c>
      <c r="C13" s="12">
        <v>0.55</v>
      </c>
      <c r="D13" s="12">
        <v>0.55</v>
      </c>
      <c r="E13" s="38" t="s">
        <v>14</v>
      </c>
    </row>
    <row r="14" spans="1:5" ht="12.75">
      <c r="A14" s="17" t="s">
        <v>22</v>
      </c>
      <c r="B14" s="7">
        <f>20.4+20*LOG(B9)+20*LOG(B11)+10*LOG(B13)</f>
        <v>48.8569912171863</v>
      </c>
      <c r="C14" s="7">
        <f>20.4+20*LOG(C9)+20*LOG(C11)+10*LOG(C13)</f>
        <v>48.8569912171863</v>
      </c>
      <c r="D14" s="7">
        <f>20.4+20*LOG(D9)+20*LOG(D11)+10*LOG(D13)</f>
        <v>48.8569912171863</v>
      </c>
      <c r="E14" s="38" t="s">
        <v>9</v>
      </c>
    </row>
    <row r="15" spans="1:5" ht="12.75">
      <c r="A15" s="17" t="s">
        <v>23</v>
      </c>
      <c r="B15" s="8">
        <v>200</v>
      </c>
      <c r="C15" s="8">
        <v>200</v>
      </c>
      <c r="D15" s="8">
        <v>200</v>
      </c>
      <c r="E15" s="38" t="s">
        <v>10</v>
      </c>
    </row>
    <row r="16" spans="1:5" ht="12.75">
      <c r="A16" s="17" t="s">
        <v>24</v>
      </c>
      <c r="B16" s="8">
        <v>-5</v>
      </c>
      <c r="C16" s="8">
        <v>-5</v>
      </c>
      <c r="D16" s="8">
        <v>-5</v>
      </c>
      <c r="E16" s="38" t="s">
        <v>11</v>
      </c>
    </row>
    <row r="17" spans="1:5" ht="12.75">
      <c r="A17" s="22" t="s">
        <v>25</v>
      </c>
      <c r="B17" s="7">
        <f>10*LOG(B15)+B14+B16</f>
        <v>66.86729117382612</v>
      </c>
      <c r="C17" s="7">
        <f>10*LOG(C15)+C14+C16</f>
        <v>66.86729117382612</v>
      </c>
      <c r="D17" s="7">
        <f>10*LOG(D15)+D14+D16</f>
        <v>66.86729117382612</v>
      </c>
      <c r="E17" s="38" t="s">
        <v>12</v>
      </c>
    </row>
    <row r="18" spans="1:5" ht="12.75">
      <c r="A18" s="22" t="s">
        <v>57</v>
      </c>
      <c r="B18" s="23">
        <f>B17-10*LOG(B68)</f>
        <v>60.84669126054649</v>
      </c>
      <c r="C18" s="23">
        <f>C17-10*LOG(C68)</f>
        <v>44.56280196004337</v>
      </c>
      <c r="D18" s="23">
        <f>D17-10*LOG(D68)</f>
        <v>52.717557694117936</v>
      </c>
      <c r="E18" s="38" t="s">
        <v>12</v>
      </c>
    </row>
    <row r="19" spans="1:5" ht="12.75">
      <c r="A19" s="16" t="s">
        <v>40</v>
      </c>
      <c r="B19" s="33">
        <v>26000</v>
      </c>
      <c r="C19" s="33">
        <v>26000</v>
      </c>
      <c r="D19" s="33">
        <v>26000</v>
      </c>
      <c r="E19" s="38" t="s">
        <v>13</v>
      </c>
    </row>
    <row r="20" spans="1:5" ht="12.75">
      <c r="A20" s="17" t="s">
        <v>26</v>
      </c>
      <c r="B20" s="9">
        <f>-(92.45+20*LOG(B19)+20*LOG(B9))</f>
        <v>-194.90087048137508</v>
      </c>
      <c r="C20" s="9">
        <f>-(92.45+20*LOG(C19)+20*LOG(C9))</f>
        <v>-194.90087048137508</v>
      </c>
      <c r="D20" s="9">
        <f>-(92.45+20*LOG(D19)+20*LOG(D9))</f>
        <v>-194.90087048137508</v>
      </c>
      <c r="E20" s="38" t="s">
        <v>11</v>
      </c>
    </row>
    <row r="21" spans="1:5" ht="12.75">
      <c r="A21" s="17" t="s">
        <v>39</v>
      </c>
      <c r="B21" s="8">
        <v>-5</v>
      </c>
      <c r="C21" s="8">
        <v>-5</v>
      </c>
      <c r="D21" s="8">
        <v>-5</v>
      </c>
      <c r="E21" s="38" t="s">
        <v>11</v>
      </c>
    </row>
    <row r="22" spans="1:5" ht="12.75">
      <c r="A22" s="17" t="s">
        <v>27</v>
      </c>
      <c r="B22" s="9">
        <f>SUM(B20:B21)</f>
        <v>-199.90087048137508</v>
      </c>
      <c r="C22" s="9">
        <f>SUM(C20:C21)</f>
        <v>-199.90087048137508</v>
      </c>
      <c r="D22" s="9">
        <f>SUM(D20:D21)</f>
        <v>-199.90087048137508</v>
      </c>
      <c r="E22" s="38" t="s">
        <v>11</v>
      </c>
    </row>
    <row r="23" spans="1:5" ht="12.75">
      <c r="A23" s="16" t="s">
        <v>2</v>
      </c>
      <c r="B23" s="5" t="s">
        <v>46</v>
      </c>
      <c r="C23" s="5" t="s">
        <v>46</v>
      </c>
      <c r="D23" s="5" t="s">
        <v>46</v>
      </c>
      <c r="E23" s="38"/>
    </row>
    <row r="24" spans="1:5" ht="12.75">
      <c r="A24" s="17" t="s">
        <v>20</v>
      </c>
      <c r="B24" s="10">
        <v>0.15</v>
      </c>
      <c r="C24" s="10">
        <v>0.15</v>
      </c>
      <c r="D24" s="10">
        <v>0.15</v>
      </c>
      <c r="E24" s="38" t="s">
        <v>7</v>
      </c>
    </row>
    <row r="25" spans="1:5" ht="12.75">
      <c r="A25" s="17" t="s">
        <v>21</v>
      </c>
      <c r="B25" s="23">
        <f>21/(B9*B24)</f>
        <v>27.450980392156865</v>
      </c>
      <c r="C25" s="23">
        <f>21/(C9*C24)</f>
        <v>27.450980392156865</v>
      </c>
      <c r="D25" s="23">
        <f>21/(D9*D24)</f>
        <v>27.450980392156865</v>
      </c>
      <c r="E25" s="38" t="s">
        <v>8</v>
      </c>
    </row>
    <row r="26" spans="1:5" ht="12.75">
      <c r="A26" s="17" t="s">
        <v>28</v>
      </c>
      <c r="B26" s="12">
        <v>0.5</v>
      </c>
      <c r="C26" s="12">
        <v>0.5</v>
      </c>
      <c r="D26" s="12">
        <v>0.5</v>
      </c>
      <c r="E26" s="38" t="s">
        <v>14</v>
      </c>
    </row>
    <row r="27" spans="1:5" ht="12.75">
      <c r="A27" s="17" t="s">
        <v>22</v>
      </c>
      <c r="B27" s="23">
        <f>20.4+20*LOG(B9)+20*LOG(B24)+10*LOG(B26)</f>
        <v>15.062928746432537</v>
      </c>
      <c r="C27" s="23">
        <f>20.4+20*LOG(C9)+20*LOG(C24)+10*LOG(C26)</f>
        <v>15.062928746432537</v>
      </c>
      <c r="D27" s="23">
        <f>20.4+20*LOG(D9)+20*LOG(D24)+10*LOG(D26)</f>
        <v>15.062928746432537</v>
      </c>
      <c r="E27" s="38" t="s">
        <v>9</v>
      </c>
    </row>
    <row r="28" spans="1:5" ht="12.75">
      <c r="A28" s="17" t="s">
        <v>29</v>
      </c>
      <c r="B28" s="8">
        <v>-1.5</v>
      </c>
      <c r="C28" s="8">
        <v>-1.5</v>
      </c>
      <c r="D28" s="8">
        <v>-1.5</v>
      </c>
      <c r="E28" s="38" t="s">
        <v>11</v>
      </c>
    </row>
    <row r="29" spans="1:5" ht="12.75">
      <c r="A29" s="19" t="s">
        <v>62</v>
      </c>
      <c r="B29" s="23">
        <f>B18+B27+B20+B21+B28</f>
        <v>-125.49125047439605</v>
      </c>
      <c r="C29" s="23">
        <f>C18+C27+C20+C21+C28</f>
        <v>-141.77513977489917</v>
      </c>
      <c r="D29" s="23">
        <f>D18+D27+D20+D21+D28</f>
        <v>-133.6203840408246</v>
      </c>
      <c r="E29" s="38" t="s">
        <v>12</v>
      </c>
    </row>
    <row r="30" spans="1:5" ht="12.75">
      <c r="A30" s="17" t="s">
        <v>38</v>
      </c>
      <c r="B30" s="8">
        <v>27.3</v>
      </c>
      <c r="C30" s="31">
        <v>27.3</v>
      </c>
      <c r="D30" s="31">
        <v>27.3</v>
      </c>
      <c r="E30" s="38" t="s">
        <v>15</v>
      </c>
    </row>
    <row r="31" spans="1:5" ht="12.75">
      <c r="A31" s="17" t="s">
        <v>63</v>
      </c>
      <c r="B31" s="29">
        <f>B27-B30</f>
        <v>-12.237071253567464</v>
      </c>
      <c r="C31" s="29">
        <f>C27-C30</f>
        <v>-12.237071253567464</v>
      </c>
      <c r="D31" s="29">
        <f>D27-D30</f>
        <v>-12.237071253567464</v>
      </c>
      <c r="E31" s="38" t="s">
        <v>16</v>
      </c>
    </row>
    <row r="32" spans="1:5" ht="15" customHeight="1">
      <c r="A32" s="17" t="s">
        <v>33</v>
      </c>
      <c r="B32" s="29">
        <f>B29-B30+228.6</f>
        <v>75.80874952560393</v>
      </c>
      <c r="C32" s="29">
        <f>C29-C30+228.6</f>
        <v>59.52486022510081</v>
      </c>
      <c r="D32" s="29">
        <f>D29-D30+228.6</f>
        <v>67.67961595917538</v>
      </c>
      <c r="E32" s="38" t="s">
        <v>17</v>
      </c>
    </row>
    <row r="33" spans="1:5" ht="12.75">
      <c r="A33" s="17" t="s">
        <v>54</v>
      </c>
      <c r="B33" s="9">
        <f>10*LOG(B66*10^3)</f>
        <v>33.979400086720375</v>
      </c>
      <c r="C33" s="9">
        <f>10*LOG(C66*10^3)</f>
        <v>33.979400086720375</v>
      </c>
      <c r="D33" s="9">
        <f>10*LOG(D66*10^3)</f>
        <v>48.061799739838875</v>
      </c>
      <c r="E33" s="38" t="s">
        <v>17</v>
      </c>
    </row>
    <row r="34" spans="1:5" ht="16.5" thickBot="1">
      <c r="A34" s="30" t="s">
        <v>34</v>
      </c>
      <c r="B34" s="34">
        <f>B32-B33</f>
        <v>41.829349438883554</v>
      </c>
      <c r="C34" s="34">
        <f>C32-C33</f>
        <v>25.545460138380435</v>
      </c>
      <c r="D34" s="34">
        <f>D32-D33</f>
        <v>19.617816219336504</v>
      </c>
      <c r="E34" s="39" t="s">
        <v>11</v>
      </c>
    </row>
    <row r="35" spans="1:5" ht="12.75">
      <c r="A35" s="20" t="s">
        <v>65</v>
      </c>
      <c r="B35" s="21">
        <v>1.52</v>
      </c>
      <c r="C35" s="21">
        <v>1.52</v>
      </c>
      <c r="D35" s="21">
        <v>1.52</v>
      </c>
      <c r="E35" s="37" t="s">
        <v>6</v>
      </c>
    </row>
    <row r="36" spans="1:5" ht="12.75">
      <c r="A36" s="16" t="s">
        <v>2</v>
      </c>
      <c r="B36" s="5" t="s">
        <v>46</v>
      </c>
      <c r="C36" s="5" t="s">
        <v>46</v>
      </c>
      <c r="D36" s="5" t="s">
        <v>46</v>
      </c>
      <c r="E36" s="38"/>
    </row>
    <row r="37" spans="1:5" ht="12.75">
      <c r="A37" s="17" t="s">
        <v>20</v>
      </c>
      <c r="B37" s="6">
        <v>0.5</v>
      </c>
      <c r="C37" s="6">
        <v>0.5</v>
      </c>
      <c r="D37" s="6">
        <v>0.5</v>
      </c>
      <c r="E37" s="38" t="s">
        <v>7</v>
      </c>
    </row>
    <row r="38" spans="1:5" ht="12.75">
      <c r="A38" s="17" t="s">
        <v>55</v>
      </c>
      <c r="B38" s="23">
        <f>21/(B35*B37)</f>
        <v>27.63157894736842</v>
      </c>
      <c r="C38" s="23">
        <f>21/(C35*C37)</f>
        <v>27.63157894736842</v>
      </c>
      <c r="D38" s="23">
        <f>21/(D35*D37)</f>
        <v>27.63157894736842</v>
      </c>
      <c r="E38" s="38" t="s">
        <v>8</v>
      </c>
    </row>
    <row r="39" spans="1:5" ht="12.75">
      <c r="A39" s="17" t="s">
        <v>28</v>
      </c>
      <c r="B39" s="12">
        <v>0.5</v>
      </c>
      <c r="C39" s="12">
        <v>0.5</v>
      </c>
      <c r="D39" s="12">
        <v>0.5</v>
      </c>
      <c r="E39" s="38" t="s">
        <v>14</v>
      </c>
    </row>
    <row r="40" spans="1:5" ht="12.75">
      <c r="A40" s="17" t="s">
        <v>30</v>
      </c>
      <c r="B40" s="23">
        <f>20.4+20*LOG(B35)+20*LOG(B37)+10*LOG(B39)</f>
        <v>15.005971888976013</v>
      </c>
      <c r="C40" s="23">
        <f>20.4+20*LOG(C35)+20*LOG(C37)+10*LOG(C39)</f>
        <v>15.005971888976013</v>
      </c>
      <c r="D40" s="23">
        <f>20.4+20*LOG(D35)+20*LOG(D37)+10*LOG(D39)</f>
        <v>15.005971888976013</v>
      </c>
      <c r="E40" s="38" t="s">
        <v>9</v>
      </c>
    </row>
    <row r="41" spans="1:5" ht="15.75">
      <c r="A41" s="17" t="s">
        <v>35</v>
      </c>
      <c r="B41" s="8">
        <v>100</v>
      </c>
      <c r="C41" s="8">
        <v>100</v>
      </c>
      <c r="D41" s="8">
        <v>100</v>
      </c>
      <c r="E41" s="38" t="s">
        <v>10</v>
      </c>
    </row>
    <row r="42" spans="1:5" ht="12.75">
      <c r="A42" s="17" t="s">
        <v>24</v>
      </c>
      <c r="B42" s="8">
        <v>-4.5</v>
      </c>
      <c r="C42" s="8">
        <v>-4.5</v>
      </c>
      <c r="D42" s="8">
        <v>-4.5</v>
      </c>
      <c r="E42" s="38" t="s">
        <v>11</v>
      </c>
    </row>
    <row r="43" spans="1:5" ht="12.75">
      <c r="A43" s="17" t="s">
        <v>56</v>
      </c>
      <c r="B43" s="23">
        <f>10*LOG(B41)+B40+B42</f>
        <v>30.505971888976013</v>
      </c>
      <c r="C43" s="23">
        <f>10*LOG(C41)+C40+C42</f>
        <v>30.505971888976013</v>
      </c>
      <c r="D43" s="23">
        <f>10*LOG(D41)+D40+D42</f>
        <v>30.505971888976013</v>
      </c>
      <c r="E43" s="38" t="s">
        <v>12</v>
      </c>
    </row>
    <row r="44" spans="1:5" ht="12.75">
      <c r="A44" s="17" t="s">
        <v>57</v>
      </c>
      <c r="B44" s="29">
        <f>B43-10*LOG(B68)</f>
        <v>24.48537197569639</v>
      </c>
      <c r="C44" s="29">
        <f>C43-10*LOG(C68)</f>
        <v>8.201482675193272</v>
      </c>
      <c r="D44" s="29">
        <f>D43-10*LOG(D68)</f>
        <v>16.35623840926783</v>
      </c>
      <c r="E44" s="38" t="s">
        <v>12</v>
      </c>
    </row>
    <row r="45" spans="1:5" ht="12.75">
      <c r="A45" s="16" t="s">
        <v>40</v>
      </c>
      <c r="B45" s="33">
        <v>26000</v>
      </c>
      <c r="C45" s="33">
        <v>26000</v>
      </c>
      <c r="D45" s="33">
        <v>26000</v>
      </c>
      <c r="E45" s="38" t="s">
        <v>13</v>
      </c>
    </row>
    <row r="46" spans="1:5" ht="12.75">
      <c r="A46" s="17" t="s">
        <v>26</v>
      </c>
      <c r="B46" s="9">
        <f>-(92.45+20*LOG(B45)+20*LOG(B35))</f>
        <v>-184.3863387183118</v>
      </c>
      <c r="C46" s="9">
        <f>-(92.45+20*LOG(C45)+20*LOG(C35))</f>
        <v>-184.3863387183118</v>
      </c>
      <c r="D46" s="9">
        <f>-(92.45+20*LOG(D45)+20*LOG(D35))</f>
        <v>-184.3863387183118</v>
      </c>
      <c r="E46" s="38" t="s">
        <v>11</v>
      </c>
    </row>
    <row r="47" spans="1:5" ht="12.75">
      <c r="A47" s="17" t="s">
        <v>39</v>
      </c>
      <c r="B47" s="8">
        <v>-0.4</v>
      </c>
      <c r="C47" s="8">
        <v>-0.4</v>
      </c>
      <c r="D47" s="8">
        <v>-0.4</v>
      </c>
      <c r="E47" s="38" t="s">
        <v>11</v>
      </c>
    </row>
    <row r="48" spans="1:5" ht="12.75">
      <c r="A48" s="22" t="s">
        <v>47</v>
      </c>
      <c r="B48" s="31">
        <v>-3</v>
      </c>
      <c r="C48" s="31">
        <v>0</v>
      </c>
      <c r="D48" s="31">
        <v>0</v>
      </c>
      <c r="E48" s="40" t="s">
        <v>11</v>
      </c>
    </row>
    <row r="49" spans="1:5" ht="12.75">
      <c r="A49" s="17" t="s">
        <v>27</v>
      </c>
      <c r="B49" s="7">
        <f>B46+B47+B48</f>
        <v>-187.7863387183118</v>
      </c>
      <c r="C49" s="7">
        <f>C46+C47+C48</f>
        <v>-184.7863387183118</v>
      </c>
      <c r="D49" s="7">
        <f>D46+D47+D48</f>
        <v>-184.7863387183118</v>
      </c>
      <c r="E49" s="38" t="s">
        <v>11</v>
      </c>
    </row>
    <row r="50" spans="1:5" ht="12.75">
      <c r="A50" s="16" t="s">
        <v>3</v>
      </c>
      <c r="B50" s="5" t="s">
        <v>41</v>
      </c>
      <c r="C50" s="5" t="s">
        <v>44</v>
      </c>
      <c r="D50" s="5" t="s">
        <v>45</v>
      </c>
      <c r="E50" s="38"/>
    </row>
    <row r="51" spans="1:5" ht="12.75">
      <c r="A51" s="17" t="s">
        <v>20</v>
      </c>
      <c r="B51" s="6">
        <v>0.09</v>
      </c>
      <c r="C51" s="6">
        <v>0.5</v>
      </c>
      <c r="D51" s="6">
        <v>2</v>
      </c>
      <c r="E51" s="38" t="s">
        <v>7</v>
      </c>
    </row>
    <row r="52" spans="1:5" ht="12.75">
      <c r="A52" s="17" t="s">
        <v>21</v>
      </c>
      <c r="B52" s="23">
        <f>21/(B35*B51)</f>
        <v>153.50877192982455</v>
      </c>
      <c r="C52" s="7">
        <f>21/(C35*C51)</f>
        <v>27.63157894736842</v>
      </c>
      <c r="D52" s="7">
        <f>21/(D35*D51)</f>
        <v>6.907894736842105</v>
      </c>
      <c r="E52" s="38" t="s">
        <v>8</v>
      </c>
    </row>
    <row r="53" spans="1:5" ht="12.75">
      <c r="A53" s="18" t="s">
        <v>28</v>
      </c>
      <c r="B53" s="12">
        <v>0.55</v>
      </c>
      <c r="C53" s="12">
        <v>0.55</v>
      </c>
      <c r="D53" s="12">
        <v>0.55</v>
      </c>
      <c r="E53" s="38" t="s">
        <v>14</v>
      </c>
    </row>
    <row r="54" spans="1:5" ht="12.75">
      <c r="A54" s="17" t="s">
        <v>36</v>
      </c>
      <c r="B54" s="23">
        <f>20.4+20*LOG(B35)+20*LOG(B51)+10*LOG(B53)</f>
        <v>0.5253488426243869</v>
      </c>
      <c r="C54" s="7">
        <f>20.4+20*LOG(C35)+20*LOG(C51)+10*LOG(C53)</f>
        <v>15.419898740558265</v>
      </c>
      <c r="D54" s="7">
        <f>20.4+20*LOG(D35)+20*LOG(D51)+10*LOG(D53)</f>
        <v>27.461098567117514</v>
      </c>
      <c r="E54" s="38" t="s">
        <v>9</v>
      </c>
    </row>
    <row r="55" spans="1:5" ht="12.75">
      <c r="A55" s="17" t="s">
        <v>31</v>
      </c>
      <c r="B55" s="8">
        <v>-2</v>
      </c>
      <c r="C55" s="8">
        <v>-2</v>
      </c>
      <c r="D55" s="8">
        <v>-2</v>
      </c>
      <c r="E55" s="38" t="s">
        <v>11</v>
      </c>
    </row>
    <row r="56" spans="1:5" ht="12.75">
      <c r="A56" s="17" t="s">
        <v>37</v>
      </c>
      <c r="B56" s="29">
        <f>B44+B54+B46+B47+B55+B48</f>
        <v>-164.77561789999103</v>
      </c>
      <c r="C56" s="29">
        <f>C44+C54+C46+C47+C55+C48</f>
        <v>-163.16495730256028</v>
      </c>
      <c r="D56" s="29">
        <f>D44+D54+D46+D47+D55+D48</f>
        <v>-142.96900174192646</v>
      </c>
      <c r="E56" s="38" t="s">
        <v>12</v>
      </c>
    </row>
    <row r="57" spans="1:5" ht="12.75">
      <c r="A57" s="17" t="s">
        <v>38</v>
      </c>
      <c r="B57" s="8">
        <v>29.5</v>
      </c>
      <c r="C57" s="8">
        <v>29.5</v>
      </c>
      <c r="D57" s="8">
        <v>29.5</v>
      </c>
      <c r="E57" s="38" t="s">
        <v>15</v>
      </c>
    </row>
    <row r="58" spans="1:5" ht="12.75">
      <c r="A58" s="17" t="s">
        <v>58</v>
      </c>
      <c r="B58" s="23">
        <f>B54-B57</f>
        <v>-28.974651157375614</v>
      </c>
      <c r="C58" s="7">
        <f>C54-C57</f>
        <v>-14.080101259441735</v>
      </c>
      <c r="D58" s="7">
        <f>D54-D57</f>
        <v>-2.0389014328824864</v>
      </c>
      <c r="E58" s="38" t="s">
        <v>16</v>
      </c>
    </row>
    <row r="59" spans="1:5" ht="15.75">
      <c r="A59" s="17" t="s">
        <v>33</v>
      </c>
      <c r="B59" s="29">
        <f>B56-B57+228.6</f>
        <v>34.32438210000896</v>
      </c>
      <c r="C59" s="15">
        <f>C56-C57+228.6</f>
        <v>35.93504269743971</v>
      </c>
      <c r="D59" s="15">
        <f>D56-D57+228.6</f>
        <v>56.13099825807353</v>
      </c>
      <c r="E59" s="38" t="s">
        <v>12</v>
      </c>
    </row>
    <row r="60" spans="1:5" ht="12.75">
      <c r="A60" s="17" t="s">
        <v>54</v>
      </c>
      <c r="B60" s="7">
        <f>10*LOG(B66*10^3)</f>
        <v>33.979400086720375</v>
      </c>
      <c r="C60" s="7">
        <f>10*LOG(C66*10^3)</f>
        <v>33.979400086720375</v>
      </c>
      <c r="D60" s="7">
        <f>10*LOG(D66*10^3)</f>
        <v>48.061799739838875</v>
      </c>
      <c r="E60" s="38" t="s">
        <v>17</v>
      </c>
    </row>
    <row r="61" spans="1:5" ht="15.75">
      <c r="A61" s="17" t="s">
        <v>70</v>
      </c>
      <c r="B61" s="23">
        <f>B59-B60</f>
        <v>0.34498201328858613</v>
      </c>
      <c r="C61" s="23">
        <f>C59-C60</f>
        <v>1.9556426107193374</v>
      </c>
      <c r="D61" s="23">
        <f>D59-D60</f>
        <v>8.069198518234657</v>
      </c>
      <c r="E61" s="38" t="s">
        <v>17</v>
      </c>
    </row>
    <row r="62" spans="1:5" ht="15.75">
      <c r="A62" s="17" t="s">
        <v>71</v>
      </c>
      <c r="B62" s="29">
        <f>-10*LOG(10^(-B34/10)+10^(-B61/10))</f>
        <v>0.3446734586064847</v>
      </c>
      <c r="C62" s="29">
        <f>-10*LOG(10^(-C34/10)+10^(-C61/10))</f>
        <v>1.9366819189165174</v>
      </c>
      <c r="D62" s="29">
        <f>-10*LOG(10^(-D34/10)+10^(-D61/10))</f>
        <v>7.775334447803606</v>
      </c>
      <c r="E62" s="38" t="s">
        <v>11</v>
      </c>
    </row>
    <row r="63" spans="1:5" ht="15.75">
      <c r="A63" s="17" t="s">
        <v>72</v>
      </c>
      <c r="B63" s="10">
        <v>-0.5</v>
      </c>
      <c r="C63" s="10">
        <v>-0.5</v>
      </c>
      <c r="D63" s="10">
        <v>5.3</v>
      </c>
      <c r="E63" s="38" t="s">
        <v>11</v>
      </c>
    </row>
    <row r="64" spans="1:5" ht="13.5" thickBot="1">
      <c r="A64" s="30" t="s">
        <v>73</v>
      </c>
      <c r="B64" s="42">
        <f>B62-B63</f>
        <v>0.8446734586064847</v>
      </c>
      <c r="C64" s="42">
        <f>C62-C63</f>
        <v>2.436681918916517</v>
      </c>
      <c r="D64" s="42">
        <f>D62-D63</f>
        <v>2.475334447803606</v>
      </c>
      <c r="E64" s="39" t="s">
        <v>11</v>
      </c>
    </row>
    <row r="65" spans="1:5" ht="12.75">
      <c r="A65" s="43" t="s">
        <v>49</v>
      </c>
      <c r="B65" s="44">
        <v>31.25</v>
      </c>
      <c r="C65" s="44">
        <v>31.25</v>
      </c>
      <c r="D65" s="44">
        <v>62.5</v>
      </c>
      <c r="E65" s="37" t="s">
        <v>18</v>
      </c>
    </row>
    <row r="66" spans="1:5" ht="12.75">
      <c r="A66" s="17" t="s">
        <v>59</v>
      </c>
      <c r="B66" s="10">
        <v>2.5</v>
      </c>
      <c r="C66" s="10">
        <v>2.5</v>
      </c>
      <c r="D66" s="10">
        <v>64</v>
      </c>
      <c r="E66" s="38" t="s">
        <v>48</v>
      </c>
    </row>
    <row r="67" spans="1:5" ht="12.75">
      <c r="A67" s="17" t="s">
        <v>60</v>
      </c>
      <c r="B67" s="10">
        <v>4</v>
      </c>
      <c r="C67" s="10">
        <v>4</v>
      </c>
      <c r="D67" s="10">
        <v>1</v>
      </c>
      <c r="E67" s="38"/>
    </row>
    <row r="68" spans="1:5" ht="12.75">
      <c r="A68" s="22" t="s">
        <v>50</v>
      </c>
      <c r="B68" s="32">
        <v>4</v>
      </c>
      <c r="C68" s="32">
        <v>170</v>
      </c>
      <c r="D68" s="32">
        <v>26</v>
      </c>
      <c r="E68" s="38"/>
    </row>
    <row r="69" spans="1:5" ht="12.75">
      <c r="A69" s="22" t="s">
        <v>51</v>
      </c>
      <c r="B69" s="24">
        <f>B67*B68</f>
        <v>16</v>
      </c>
      <c r="C69" s="24">
        <v>680</v>
      </c>
      <c r="D69" s="24">
        <f>D67*D68</f>
        <v>26</v>
      </c>
      <c r="E69" s="38"/>
    </row>
    <row r="70" spans="1:5" ht="12.75">
      <c r="A70" s="17" t="s">
        <v>52</v>
      </c>
      <c r="B70" s="9">
        <f>B65*B68/1000</f>
        <v>0.125</v>
      </c>
      <c r="C70" s="9">
        <f>C65*C68/1000</f>
        <v>5.3125</v>
      </c>
      <c r="D70" s="9">
        <f>D65*D68/1000</f>
        <v>1.625</v>
      </c>
      <c r="E70" s="38" t="s">
        <v>18</v>
      </c>
    </row>
    <row r="71" spans="1:5" ht="12.75">
      <c r="A71" s="17" t="s">
        <v>4</v>
      </c>
      <c r="B71" s="35">
        <f>B65*B69/1000</f>
        <v>0.5</v>
      </c>
      <c r="C71" s="35">
        <f>C65*C69/1000</f>
        <v>21.25</v>
      </c>
      <c r="D71" s="35">
        <f>D65*D69/1000</f>
        <v>1.625</v>
      </c>
      <c r="E71" s="38" t="s">
        <v>19</v>
      </c>
    </row>
    <row r="72" spans="1:5" ht="13.5" thickBot="1">
      <c r="A72" s="28" t="s">
        <v>53</v>
      </c>
      <c r="B72" s="36" t="str">
        <f>IF(B64&lt;0,"NO","YES")</f>
        <v>YES</v>
      </c>
      <c r="C72" s="36" t="str">
        <f>IF(C64&lt;0,"NO","YES")</f>
        <v>YES</v>
      </c>
      <c r="D72" s="36" t="str">
        <f>IF(D64&lt;0,"NO","YES")</f>
        <v>YES</v>
      </c>
      <c r="E72" s="41"/>
    </row>
    <row r="73" ht="15" customHeight="1">
      <c r="A73" s="13"/>
    </row>
    <row r="74" spans="1:5" ht="12.75">
      <c r="A74" s="13"/>
      <c r="B74" s="14"/>
      <c r="C74" s="14"/>
      <c r="D74" s="14"/>
      <c r="E74" s="14"/>
    </row>
  </sheetData>
  <sheetProtection/>
  <printOptions/>
  <pageMargins left="0.5" right="0.5" top="0.5" bottom="0.5" header="0" footer="0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Chrism</cp:lastModifiedBy>
  <cp:lastPrinted>2012-02-09T01:33:38Z</cp:lastPrinted>
  <dcterms:created xsi:type="dcterms:W3CDTF">1996-10-14T23:33:28Z</dcterms:created>
  <dcterms:modified xsi:type="dcterms:W3CDTF">2012-02-09T19:19:18Z</dcterms:modified>
  <cp:category/>
  <cp:version/>
  <cp:contentType/>
  <cp:contentStatus/>
</cp:coreProperties>
</file>